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f8b1352713eeccc/Coelho Assessoria e Consultoria/Sistema Coelho Tecnologia/"/>
    </mc:Choice>
  </mc:AlternateContent>
  <xr:revisionPtr revIDLastSave="549" documentId="11_AD4D361C20488DEA4E38A05754D878865BDEDD8F" xr6:coauthVersionLast="47" xr6:coauthVersionMax="47" xr10:uidLastSave="{B2476506-6C68-4B83-976B-4483ED206ADD}"/>
  <bookViews>
    <workbookView xWindow="38280" yWindow="5475" windowWidth="29040" windowHeight="15720" activeTab="1" xr2:uid="{00000000-000D-0000-FFFF-FFFF00000000}"/>
  </bookViews>
  <sheets>
    <sheet name="Legenda" sheetId="4" r:id="rId1"/>
    <sheet name="1 – Bens" sheetId="2" r:id="rId2"/>
    <sheet name="2 – Ganhos Vs Despesas" sheetId="1" r:id="rId3"/>
    <sheet name="3 – Compras" sheetId="3" r:id="rId4"/>
    <sheet name="4 – Vendas" sheetId="5" r:id="rId5"/>
  </sheets>
  <definedNames>
    <definedName name="_xlnm._FilterDatabase" localSheetId="1" hidden="1">'1 – Bens'!$A$7:$H$7</definedName>
    <definedName name="_xlnm._FilterDatabase" localSheetId="2" hidden="1">'2 – Ganhos Vs Despesas'!$A$8:$O$8</definedName>
    <definedName name="_xlnm._FilterDatabase" localSheetId="3" hidden="1">'3 – Compras'!$A$3:$F$3</definedName>
    <definedName name="_xlnm._FilterDatabase" localSheetId="4" hidden="1">'4 – Vendas'!$A$3:$G$3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7" i="5"/>
  <c r="F13" i="2"/>
  <c r="H13" i="2"/>
  <c r="G13" i="2" s="1"/>
  <c r="F15" i="3"/>
  <c r="F14" i="3"/>
  <c r="F13" i="3"/>
  <c r="F12" i="3"/>
  <c r="F11" i="3"/>
  <c r="F10" i="3"/>
  <c r="B9" i="2"/>
  <c r="B10" i="2"/>
  <c r="B11" i="2"/>
  <c r="B12" i="2"/>
  <c r="B13" i="2"/>
  <c r="B8" i="2"/>
  <c r="F8" i="2" s="1"/>
  <c r="G5" i="5"/>
  <c r="G4" i="5"/>
  <c r="E1" i="5"/>
  <c r="F1" i="5"/>
  <c r="G1" i="5"/>
  <c r="E2" i="5"/>
  <c r="F2" i="5"/>
  <c r="G2" i="5"/>
  <c r="D2" i="5"/>
  <c r="D1" i="5"/>
  <c r="F9" i="3"/>
  <c r="F8" i="3"/>
  <c r="F7" i="3"/>
  <c r="F6" i="3"/>
  <c r="H9" i="2"/>
  <c r="H3" i="2" s="1"/>
  <c r="H11" i="2"/>
  <c r="H12" i="2"/>
  <c r="G12" i="2" s="1"/>
  <c r="F9" i="2"/>
  <c r="F3" i="2" s="1"/>
  <c r="F10" i="2"/>
  <c r="F4" i="2" s="1"/>
  <c r="F11" i="2"/>
  <c r="F12" i="2"/>
  <c r="D2" i="1"/>
  <c r="E5" i="1"/>
  <c r="F5" i="1"/>
  <c r="G5" i="1"/>
  <c r="H5" i="1"/>
  <c r="I5" i="1"/>
  <c r="J5" i="1"/>
  <c r="K5" i="1"/>
  <c r="L5" i="1"/>
  <c r="M5" i="1"/>
  <c r="N5" i="1"/>
  <c r="O5" i="1"/>
  <c r="D5" i="1"/>
  <c r="E2" i="1"/>
  <c r="F2" i="1"/>
  <c r="G2" i="1"/>
  <c r="H2" i="1"/>
  <c r="I2" i="1"/>
  <c r="J2" i="1"/>
  <c r="K2" i="1"/>
  <c r="L2" i="1"/>
  <c r="M2" i="1"/>
  <c r="N2" i="1"/>
  <c r="O2" i="1"/>
  <c r="E1" i="3"/>
  <c r="E2" i="3"/>
  <c r="D2" i="3"/>
  <c r="D1" i="3"/>
  <c r="F5" i="3"/>
  <c r="F4" i="3"/>
  <c r="E7" i="1"/>
  <c r="F7" i="1"/>
  <c r="G7" i="1"/>
  <c r="H7" i="1"/>
  <c r="I7" i="1"/>
  <c r="J7" i="1"/>
  <c r="K7" i="1"/>
  <c r="L7" i="1"/>
  <c r="M7" i="1"/>
  <c r="N7" i="1"/>
  <c r="O7" i="1"/>
  <c r="D7" i="1"/>
  <c r="E1" i="1"/>
  <c r="F1" i="1"/>
  <c r="G1" i="1"/>
  <c r="H1" i="1"/>
  <c r="I1" i="1"/>
  <c r="J1" i="1"/>
  <c r="K1" i="1"/>
  <c r="L1" i="1"/>
  <c r="M1" i="1"/>
  <c r="N1" i="1"/>
  <c r="O1" i="1"/>
  <c r="D1" i="1"/>
  <c r="F1" i="3" l="1"/>
  <c r="H10" i="2"/>
  <c r="H4" i="2" s="1"/>
  <c r="H8" i="2"/>
  <c r="H2" i="2" s="1"/>
  <c r="F5" i="2"/>
  <c r="H5" i="2"/>
  <c r="G11" i="2"/>
  <c r="G5" i="2" s="1"/>
  <c r="G10" i="2"/>
  <c r="G4" i="2" s="1"/>
  <c r="G9" i="2"/>
  <c r="G3" i="2" s="1"/>
  <c r="F6" i="2"/>
  <c r="F1" i="2"/>
  <c r="F2" i="2"/>
  <c r="F2" i="3"/>
  <c r="H6" i="2" l="1"/>
  <c r="H1" i="2"/>
  <c r="G8" i="2"/>
  <c r="G2" i="2" s="1"/>
  <c r="G6" i="2" l="1"/>
  <c r="G1" i="2"/>
</calcChain>
</file>

<file path=xl/sharedStrings.xml><?xml version="1.0" encoding="utf-8"?>
<sst xmlns="http://schemas.openxmlformats.org/spreadsheetml/2006/main" count="122" uniqueCount="74">
  <si>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</si>
  <si>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</si>
  <si>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</si>
  <si>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</si>
  <si>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</si>
  <si>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</si>
  <si>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</si>
  <si>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</si>
  <si>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</si>
  <si>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</si>
  <si>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</si>
  <si>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</si>
  <si>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Descrição</t>
  </si>
  <si>
    <t>Classificação</t>
  </si>
  <si>
    <t>MXRF11</t>
  </si>
  <si>
    <t>Dividendos Pagos</t>
  </si>
  <si>
    <t>Lucro de Vendas</t>
  </si>
  <si>
    <t>Ganho de Capital</t>
  </si>
  <si>
    <t>Aluguel</t>
  </si>
  <si>
    <t>Totalizadores Soma</t>
  </si>
  <si>
    <t>Totalizadores Subsoma</t>
  </si>
  <si>
    <t>Tipo de Bem</t>
  </si>
  <si>
    <t>Moveis</t>
  </si>
  <si>
    <t>Ações</t>
  </si>
  <si>
    <t>Imóveis</t>
  </si>
  <si>
    <t>Descrição do Bem</t>
  </si>
  <si>
    <t>Quantidade</t>
  </si>
  <si>
    <t>Valor unitario</t>
  </si>
  <si>
    <t>Valor Total</t>
  </si>
  <si>
    <t>Carro XPTO</t>
  </si>
  <si>
    <t>Carro, duas portas, XPTO</t>
  </si>
  <si>
    <t>Casa de Indaiatuba SP</t>
  </si>
  <si>
    <t>Ações MXRF11</t>
  </si>
  <si>
    <t>USD</t>
  </si>
  <si>
    <t>Moeda</t>
  </si>
  <si>
    <t>BRL</t>
  </si>
  <si>
    <t>Valor Unitario</t>
  </si>
  <si>
    <t>Total</t>
  </si>
  <si>
    <t>Código / Apelido (Bens)</t>
  </si>
  <si>
    <t>Casa 1 de Indaiatuba SP (Endereço XXX)</t>
  </si>
  <si>
    <t>Favor não mexer em células coloridas pois estão com fórmulas</t>
  </si>
  <si>
    <t>Aba 1 – Bens, nela você irá mapear todos os bens que possui</t>
  </si>
  <si>
    <t>Aba 2 – Ganhos, nela irá mapear todos os ganhos obtidos no mês, via ganho de capital, via dividendos, aluguéis e assim por diante.</t>
  </si>
  <si>
    <t>Aba 3 – Transações, ela tem o objetivo de te ajudar achar o custo médio dos bens</t>
  </si>
  <si>
    <t>Alugueis</t>
  </si>
  <si>
    <t>Serviços</t>
  </si>
  <si>
    <t>Lucros e Dividendos</t>
  </si>
  <si>
    <t>Data da Venda</t>
  </si>
  <si>
    <t>Data da Compra</t>
  </si>
  <si>
    <t>Aba 4 – Transações de Compra, para achar lucro da venda</t>
  </si>
  <si>
    <t>Despesas</t>
  </si>
  <si>
    <t>Contador USA</t>
  </si>
  <si>
    <t>Imposto USA</t>
  </si>
  <si>
    <t>Totalizadores Soma (Lucro Do Periodo)</t>
  </si>
  <si>
    <t>Versão</t>
  </si>
  <si>
    <t>.</t>
  </si>
  <si>
    <t>Custo Unitario</t>
  </si>
  <si>
    <t>Valor de Venda Unitario</t>
  </si>
  <si>
    <t>Lucro</t>
  </si>
  <si>
    <t>Orientações gerais</t>
  </si>
  <si>
    <t>Essa planilha, deve haver uma por personalidade, uma para a PF e uma para a PF, para que possa ser feito a análise de qual método será usado para apuração analisando as personalidades separadamente e/ou em conjunto.</t>
  </si>
  <si>
    <t>Em caso de sugestões de melhorias ou suporte chame no WhatsApp 19 3936-9767</t>
  </si>
  <si>
    <t>Apelido</t>
  </si>
  <si>
    <t>Interno</t>
  </si>
  <si>
    <t>Externo</t>
  </si>
  <si>
    <t>Interno / Externo</t>
  </si>
  <si>
    <t>BTC</t>
  </si>
  <si>
    <t>Bit</t>
  </si>
  <si>
    <t>MXRF11 - Interno</t>
  </si>
  <si>
    <t>Casa 1 de Indaiatuba SP (Endereço XXX) - Interno</t>
  </si>
  <si>
    <t>BTC - Externo</t>
  </si>
  <si>
    <t>Venda de BTC</t>
  </si>
  <si>
    <t>A planilha já vem com alguns dados modelos para preenchimento, não esqueça de deletar antes de usar</t>
  </si>
  <si>
    <t>Despesa com Condominio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</si>
</sst>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0" fillId="0" borderId="0" xfId="2" applyFont="1"/>
    <xf numFmtId="0" fontId="2" fillId="0" borderId="1" xfId="0" applyFont="1" applyBorder="1" applyAlignment="1">
      <alignment vertical="center"/>
    </xf>
    <xf numFmtId="14" fontId="0" fillId="0" borderId="1" xfId="0" applyNumberFormat="1" applyBorder="1"/>
    <xf numFmtId="44" fontId="0" fillId="2" borderId="1" xfId="2" applyFont="1" applyFill="1" applyBorder="1"/>
    <xf numFmtId="0" fontId="2" fillId="2" borderId="1" xfId="0" applyFont="1" applyFill="1" applyBorder="1" applyAlignment="1">
      <alignment vertical="center"/>
    </xf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44" fontId="0" fillId="2" borderId="2" xfId="2" applyFont="1" applyFill="1" applyBorder="1"/>
    <xf numFmtId="43" fontId="0" fillId="2" borderId="1" xfId="1" applyFont="1" applyFill="1" applyBorder="1"/>
    <xf numFmtId="43" fontId="0" fillId="2" borderId="2" xfId="1" applyFont="1" applyFill="1" applyBorder="1"/>
    <xf numFmtId="0" fontId="2" fillId="2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horizontal="right"/>
    </xf>
  </cellXfs>
  <cellStyles count="3">
    <cellStyle name="Moeda" xfId="2" builtinId="4"/>
    <cellStyle name="Normal" xfId="0" builtinId="0"/>
    <cellStyle name="Vírgula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2CFC-0493-4AEA-A92E-9098797567DA}">
  <dimension ref="A1:D13"/>
  <sheetViews>
    <sheetView showGridLines="0" workbookViewId="0">
      <selection activeCell="B13" sqref="B13"/>
    </sheetView>
  </sheetViews>
  <sheetFormatPr defaultRowHeight="15" x14ac:dyDescent="0.25"/>
  <cols>
    <col min="1" max="1" width="94.85546875" style="15" customWidth="1"/>
    <col min="2" max="2" width="7.140625" bestFit="1" customWidth="1"/>
    <col min="3" max="3" width="1.5703125" bestFit="1" customWidth="1"/>
    <col min="4" max="4" width="2" bestFit="1" customWidth="1"/>
  </cols>
  <sheetData>
    <row r="1" spans="1:4" x14ac:dyDescent="0.25">
      <c r="B1" t="s">
        <v>54</v>
      </c>
    </row>
    <row r="2" spans="1:4" ht="15.75" x14ac:dyDescent="0.25">
      <c r="A2" s="16" t="s">
        <v>40</v>
      </c>
      <c r="B2">
        <v>4</v>
      </c>
      <c r="C2" t="s">
        <v>55</v>
      </c>
      <c r="D2">
        <v>2</v>
      </c>
    </row>
    <row r="3" spans="1:4" ht="15.75" x14ac:dyDescent="0.25">
      <c r="A3" s="16"/>
    </row>
    <row r="4" spans="1:4" ht="15.75" x14ac:dyDescent="0.25">
      <c r="A4" s="16" t="s">
        <v>41</v>
      </c>
    </row>
    <row r="5" spans="1:4" ht="31.5" x14ac:dyDescent="0.25">
      <c r="A5" s="16" t="s">
        <v>42</v>
      </c>
    </row>
    <row r="6" spans="1:4" ht="15.75" x14ac:dyDescent="0.25">
      <c r="A6" s="16" t="s">
        <v>43</v>
      </c>
    </row>
    <row r="7" spans="1:4" ht="15.75" x14ac:dyDescent="0.25">
      <c r="A7" s="16" t="s">
        <v>49</v>
      </c>
    </row>
    <row r="10" spans="1:4" ht="15.75" x14ac:dyDescent="0.25">
      <c r="A10" s="16" t="s">
        <v>59</v>
      </c>
    </row>
    <row r="11" spans="1:4" ht="47.25" x14ac:dyDescent="0.25">
      <c r="A11" s="16" t="s">
        <v>60</v>
      </c>
    </row>
    <row r="12" spans="1:4" ht="15.75" x14ac:dyDescent="0.25">
      <c r="A12" s="16" t="s">
        <v>61</v>
      </c>
    </row>
    <row r="13" spans="1:4" ht="31.5" x14ac:dyDescent="0.25">
      <c r="A13" s="16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71A3-D1DC-478C-A62C-A31690458A5A}">
  <dimension ref="A1:H13"/>
  <sheetViews>
    <sheetView showGridLines="0" tabSelected="1" workbookViewId="0">
      <selection activeCell="B10" sqref="B10"/>
    </sheetView>
  </sheetViews>
  <sheetFormatPr defaultRowHeight="15" x14ac:dyDescent="0.25"/>
  <cols>
    <col min="1" max="1" width="14.28515625" bestFit="1" customWidth="1"/>
    <col min="2" max="2" width="44.85546875" style="9" bestFit="1" customWidth="1"/>
    <col min="3" max="3" width="18.5703125" bestFit="1" customWidth="1"/>
    <col min="4" max="4" width="36.42578125" customWidth="1"/>
    <col min="5" max="5" width="23" bestFit="1" customWidth="1"/>
    <col min="6" max="6" width="13.7109375" style="9" bestFit="1" customWidth="1"/>
    <col min="7" max="7" width="15.5703125" style="9" bestFit="1" customWidth="1"/>
    <col min="8" max="8" width="15.85546875" style="9" bestFit="1" customWidth="1"/>
  </cols>
  <sheetData>
    <row r="1" spans="1:8" x14ac:dyDescent="0.25">
      <c r="A1" s="17" t="s">
        <v>19</v>
      </c>
      <c r="B1" s="17"/>
      <c r="C1" s="17"/>
      <c r="D1" s="17"/>
      <c r="E1" s="17"/>
      <c r="F1" s="6">
        <f>SUM(F8:F1048576)</f>
        <v>36.023899999999998</v>
      </c>
      <c r="G1" s="6">
        <f>SUM(G8:G1048576)</f>
        <v>2357463.3974895398</v>
      </c>
      <c r="H1" s="6">
        <f>SUM(H8:H1048576)</f>
        <v>2009312.8493999999</v>
      </c>
    </row>
    <row r="2" spans="1:8" x14ac:dyDescent="0.25">
      <c r="A2" s="10"/>
      <c r="B2" s="10"/>
      <c r="C2" s="10"/>
      <c r="D2" s="10"/>
      <c r="E2" s="14" t="s">
        <v>24</v>
      </c>
      <c r="F2" s="6">
        <f>SUMIF($A$8:$A$1048576,$E$2,F8:F1048576)</f>
        <v>0</v>
      </c>
      <c r="G2" s="6">
        <f>SUMIF($A$8:$A$1048576,$E$2,G8:G1048576)</f>
        <v>0</v>
      </c>
      <c r="H2" s="6">
        <f>SUMIF($A$8:$A$1048576,$E$2,H8:H1048576)</f>
        <v>0</v>
      </c>
    </row>
    <row r="3" spans="1:8" x14ac:dyDescent="0.25">
      <c r="A3" s="10"/>
      <c r="B3" s="10"/>
      <c r="C3" s="10"/>
      <c r="D3" s="10"/>
      <c r="E3" s="14" t="s">
        <v>22</v>
      </c>
      <c r="F3" s="6">
        <f>SUMIF($A$8:$A$1048576,$E$3,F8:F1048576)</f>
        <v>1</v>
      </c>
      <c r="G3" s="6">
        <f>SUMIF($A$8:$A$1048576,$E$3,G8:G1048576)</f>
        <v>2000000</v>
      </c>
      <c r="H3" s="6">
        <f>SUMIF($A$8:$A$1048576,$E$3,H8:H1048576)</f>
        <v>2000000</v>
      </c>
    </row>
    <row r="4" spans="1:8" x14ac:dyDescent="0.25">
      <c r="A4" s="10"/>
      <c r="B4" s="10"/>
      <c r="C4" s="10"/>
      <c r="D4" s="10"/>
      <c r="E4" s="14" t="s">
        <v>23</v>
      </c>
      <c r="F4" s="6">
        <f>SUMIF($A$8:$A$1048576,$E$4,F8:F1048576)</f>
        <v>35</v>
      </c>
      <c r="G4" s="6">
        <f>SUMIF($A$8:$A$1048576,$E$4,G8:G1048576)</f>
        <v>22</v>
      </c>
      <c r="H4" s="6">
        <f>SUMIF($A$8:$A$1048576,$E$4,H8:H1048576)</f>
        <v>770</v>
      </c>
    </row>
    <row r="5" spans="1:8" x14ac:dyDescent="0.25">
      <c r="A5" s="10"/>
      <c r="B5" s="10"/>
      <c r="C5" s="10"/>
      <c r="D5" s="10"/>
      <c r="E5" s="14" t="s">
        <v>34</v>
      </c>
      <c r="F5" s="6">
        <f>SUMIF($A$8:$A$1048576,$E$5,F8:F1048576)</f>
        <v>2.3900000000000001E-2</v>
      </c>
      <c r="G5" s="6">
        <f>SUMIF($A$8:$A$1048576,$E$5,G8:G1048576)</f>
        <v>357441.39748953976</v>
      </c>
      <c r="H5" s="6">
        <f>SUMIF($A$8:$A$1048576,$E$5,H8:H1048576)</f>
        <v>8542.849400000001</v>
      </c>
    </row>
    <row r="6" spans="1:8" x14ac:dyDescent="0.25">
      <c r="A6" s="9"/>
      <c r="C6" s="9"/>
      <c r="D6" s="9"/>
      <c r="E6" s="9" t="s">
        <v>20</v>
      </c>
      <c r="F6" s="11">
        <f>SUBTOTAL(9,F8:F1048576)</f>
        <v>36.023899999999998</v>
      </c>
      <c r="G6" s="11">
        <f t="shared" ref="G6:H6" si="0">SUBTOTAL(9,G8:G1048576)</f>
        <v>2357463.3974895398</v>
      </c>
      <c r="H6" s="11">
        <f t="shared" si="0"/>
        <v>2009312.8493999999</v>
      </c>
    </row>
    <row r="7" spans="1:8" x14ac:dyDescent="0.25">
      <c r="A7" s="7" t="s">
        <v>21</v>
      </c>
      <c r="B7" s="7" t="s">
        <v>38</v>
      </c>
      <c r="C7" s="7" t="s">
        <v>65</v>
      </c>
      <c r="D7" s="7" t="s">
        <v>62</v>
      </c>
      <c r="E7" s="8" t="s">
        <v>25</v>
      </c>
      <c r="F7" s="8" t="s">
        <v>26</v>
      </c>
      <c r="G7" s="8" t="s">
        <v>27</v>
      </c>
      <c r="H7" s="8" t="s">
        <v>28</v>
      </c>
    </row>
    <row r="8" spans="1:8" x14ac:dyDescent="0.25">
      <c r="A8" s="4" t="s">
        <v>24</v>
      </c>
      <c r="B8" s="7" t="str">
        <f>D8&amp;" - "&amp;C8</f>
        <v>Carro XPTO - Interno</v>
      </c>
      <c r="C8" s="4" t="s">
        <v>63</v>
      </c>
      <c r="D8" s="4" t="s">
        <v>29</v>
      </c>
      <c r="E8" s="1" t="s">
        <v>30</v>
      </c>
      <c r="F8" s="8">
        <f>SUMIF('3 – Compras'!$A$4:$A$1048576,'1 – Bens'!B8,'3 – Compras'!$D$4:$D$1048576)</f>
        <v>0</v>
      </c>
      <c r="G8" s="6">
        <f>IF(H8&lt;&gt;0,H8/F8,0)</f>
        <v>0</v>
      </c>
      <c r="H8" s="6">
        <f>SUMIF('3 – Compras'!$A$4:$A$1048576,'1 – Bens'!B8,'3 – Compras'!$F$4:$F$1048576)</f>
        <v>0</v>
      </c>
    </row>
    <row r="9" spans="1:8" x14ac:dyDescent="0.25">
      <c r="A9" s="4" t="s">
        <v>22</v>
      </c>
      <c r="B9" s="7" t="str">
        <f t="shared" ref="B9:B13" si="1">D9&amp;" - "&amp;C9</f>
        <v>Casa 1 de Indaiatuba SP (Endereço XXX) - Interno</v>
      </c>
      <c r="C9" s="4" t="s">
        <v>63</v>
      </c>
      <c r="D9" s="1" t="s">
        <v>39</v>
      </c>
      <c r="E9" s="1" t="s">
        <v>31</v>
      </c>
      <c r="F9" s="8">
        <f>SUMIF('3 – Compras'!$A$4:$A$1048576,'1 – Bens'!B9,'3 – Compras'!$D$4:$D$1048576)</f>
        <v>1</v>
      </c>
      <c r="G9" s="6">
        <f t="shared" ref="G9:G12" si="2">IF(H9&lt;&gt;0,H9/F9,0)</f>
        <v>2000000</v>
      </c>
      <c r="H9" s="6">
        <f>SUMIF('3 – Compras'!$A$4:$A$1048576,'1 – Bens'!B9,'3 – Compras'!$F$4:$F$1048576)</f>
        <v>2000000</v>
      </c>
    </row>
    <row r="10" spans="1:8" x14ac:dyDescent="0.25">
      <c r="A10" s="4" t="s">
        <v>23</v>
      </c>
      <c r="B10" s="7" t="str">
        <f t="shared" si="1"/>
        <v>MXRF11 - Interno</v>
      </c>
      <c r="C10" s="4" t="s">
        <v>63</v>
      </c>
      <c r="D10" s="1" t="s">
        <v>14</v>
      </c>
      <c r="E10" s="1" t="s">
        <v>32</v>
      </c>
      <c r="F10" s="8">
        <f>SUMIF('3 – Compras'!$A$4:$A$1048576,'1 – Bens'!B10,'3 – Compras'!$D$4:$D$1048576)</f>
        <v>35</v>
      </c>
      <c r="G10" s="6">
        <f t="shared" si="2"/>
        <v>22</v>
      </c>
      <c r="H10" s="6">
        <f>SUMIF('3 – Compras'!$A$4:$A$1048576,'1 – Bens'!B10,'3 – Compras'!$F$4:$F$1048576)</f>
        <v>770</v>
      </c>
    </row>
    <row r="11" spans="1:8" x14ac:dyDescent="0.25">
      <c r="A11" s="4" t="s">
        <v>34</v>
      </c>
      <c r="B11" s="7" t="str">
        <f t="shared" si="1"/>
        <v>USD - Externo</v>
      </c>
      <c r="C11" s="4" t="s">
        <v>64</v>
      </c>
      <c r="D11" s="4" t="s">
        <v>33</v>
      </c>
      <c r="E11" s="4" t="s">
        <v>33</v>
      </c>
      <c r="F11" s="8">
        <f>SUMIF('3 – Compras'!$A$4:$A$1048576,'1 – Bens'!B11,'3 – Compras'!$D$4:$D$1048576)</f>
        <v>0</v>
      </c>
      <c r="G11" s="6">
        <f t="shared" si="2"/>
        <v>0</v>
      </c>
      <c r="H11" s="6">
        <f>SUMIF('3 – Compras'!$A$4:$A$1048576,'1 – Bens'!B11,'3 – Compras'!$F$4:$F$1048576)</f>
        <v>0</v>
      </c>
    </row>
    <row r="12" spans="1:8" x14ac:dyDescent="0.25">
      <c r="A12" s="4" t="s">
        <v>34</v>
      </c>
      <c r="B12" s="7" t="str">
        <f t="shared" si="1"/>
        <v>BRL - Interno</v>
      </c>
      <c r="C12" s="4" t="s">
        <v>63</v>
      </c>
      <c r="D12" s="4" t="s">
        <v>35</v>
      </c>
      <c r="E12" s="4" t="s">
        <v>35</v>
      </c>
      <c r="F12" s="8">
        <f>SUMIF('3 – Compras'!$A$4:$A$1048576,'1 – Bens'!B12,'3 – Compras'!$D$4:$D$1048576)</f>
        <v>0</v>
      </c>
      <c r="G12" s="6">
        <f t="shared" si="2"/>
        <v>0</v>
      </c>
      <c r="H12" s="6">
        <f>SUMIF('3 – Compras'!$A$4:$A$1048576,'1 – Bens'!B12,'3 – Compras'!$F$4:$F$1048576)</f>
        <v>0</v>
      </c>
    </row>
    <row r="13" spans="1:8" x14ac:dyDescent="0.25">
      <c r="A13" s="4" t="s">
        <v>34</v>
      </c>
      <c r="B13" s="7" t="str">
        <f t="shared" si="1"/>
        <v>BTC - Externo</v>
      </c>
      <c r="C13" s="4" t="s">
        <v>64</v>
      </c>
      <c r="D13" s="4" t="s">
        <v>66</v>
      </c>
      <c r="E13" s="1" t="s">
        <v>67</v>
      </c>
      <c r="F13" s="8">
        <f>SUMIF('3 – Compras'!$A$4:$A$1048576,'1 – Bens'!B13,'3 – Compras'!$D$4:$D$1048576)</f>
        <v>2.3900000000000001E-2</v>
      </c>
      <c r="G13" s="6">
        <f t="shared" ref="G13" si="3">IF(H13&lt;&gt;0,H13/F13,0)</f>
        <v>357441.39748953976</v>
      </c>
      <c r="H13" s="6">
        <f>SUMIF('3 – Compras'!$A$4:$A$1048576,'1 – Bens'!B13,'3 – Compras'!$F$4:$F$1048576)</f>
        <v>8542.849400000001</v>
      </c>
    </row>
  </sheetData>
  <autoFilter ref="A7:H7" xr:uid="{D7A871A3-D1DC-478C-A62C-A31690458A5A}"/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GridLines="0" workbookViewId="0">
      <selection activeCell="C23" sqref="C23"/>
    </sheetView>
  </sheetViews>
  <sheetFormatPr defaultRowHeight="15" x14ac:dyDescent="0.25"/>
  <cols>
    <col min="1" max="1" width="18.85546875" bestFit="1" customWidth="1"/>
    <col min="2" max="2" width="44.85546875" bestFit="1" customWidth="1"/>
    <col min="3" max="3" width="24.28515625" bestFit="1" customWidth="1"/>
    <col min="4" max="5" width="13.28515625" style="3" bestFit="1" customWidth="1"/>
    <col min="6" max="15" width="12.140625" style="3" bestFit="1" customWidth="1"/>
  </cols>
  <sheetData>
    <row r="1" spans="1:15" s="9" customFormat="1" x14ac:dyDescent="0.25">
      <c r="A1" s="17" t="s">
        <v>53</v>
      </c>
      <c r="B1" s="17"/>
      <c r="C1" s="17"/>
      <c r="D1" s="6">
        <f t="shared" ref="D1:O1" si="0">SUM(D9:D1048576)</f>
        <v>21695.599999999999</v>
      </c>
      <c r="E1" s="6">
        <f t="shared" si="0"/>
        <v>72395.600000000006</v>
      </c>
      <c r="F1" s="6">
        <f t="shared" si="0"/>
        <v>2295.6</v>
      </c>
      <c r="G1" s="6">
        <f t="shared" si="0"/>
        <v>2395.6</v>
      </c>
      <c r="H1" s="6">
        <f t="shared" si="0"/>
        <v>2295.6</v>
      </c>
      <c r="I1" s="6">
        <f t="shared" si="0"/>
        <v>2395.6</v>
      </c>
      <c r="J1" s="6">
        <f t="shared" si="0"/>
        <v>2395.6</v>
      </c>
      <c r="K1" s="6">
        <f t="shared" si="0"/>
        <v>2295.6</v>
      </c>
      <c r="L1" s="6">
        <f t="shared" si="0"/>
        <v>2295.6</v>
      </c>
      <c r="M1" s="6">
        <f t="shared" si="0"/>
        <v>2395.6</v>
      </c>
      <c r="N1" s="6">
        <f t="shared" si="0"/>
        <v>2395.6</v>
      </c>
      <c r="O1" s="6">
        <f t="shared" si="0"/>
        <v>2295.6</v>
      </c>
    </row>
    <row r="2" spans="1:15" s="9" customFormat="1" x14ac:dyDescent="0.25">
      <c r="A2" s="10"/>
      <c r="C2" s="10" t="s">
        <v>17</v>
      </c>
      <c r="D2" s="6">
        <f>SUMIF($A$9:$A$1048576,$C$2,D9:D1048576)</f>
        <v>20200</v>
      </c>
      <c r="E2" s="6">
        <f t="shared" ref="E2:O2" si="1">SUMIF($A$9:$A$1048576,$A$2,E9:E1048576)</f>
        <v>0</v>
      </c>
      <c r="F2" s="6">
        <f t="shared" si="1"/>
        <v>0</v>
      </c>
      <c r="G2" s="6">
        <f t="shared" si="1"/>
        <v>0</v>
      </c>
      <c r="H2" s="6">
        <f t="shared" si="1"/>
        <v>0</v>
      </c>
      <c r="I2" s="6">
        <f t="shared" si="1"/>
        <v>0</v>
      </c>
      <c r="J2" s="6">
        <f t="shared" si="1"/>
        <v>0</v>
      </c>
      <c r="K2" s="6">
        <f t="shared" si="1"/>
        <v>0</v>
      </c>
      <c r="L2" s="6">
        <f t="shared" si="1"/>
        <v>0</v>
      </c>
      <c r="M2" s="6">
        <f t="shared" si="1"/>
        <v>0</v>
      </c>
      <c r="N2" s="6">
        <f t="shared" si="1"/>
        <v>0</v>
      </c>
      <c r="O2" s="6">
        <f t="shared" si="1"/>
        <v>0</v>
      </c>
    </row>
    <row r="3" spans="1:15" s="9" customFormat="1" x14ac:dyDescent="0.25">
      <c r="A3" s="10"/>
      <c r="C3" s="10" t="s">
        <v>44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9" customFormat="1" x14ac:dyDescent="0.25">
      <c r="A4" s="10"/>
      <c r="C4" s="10" t="s">
        <v>45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9" customFormat="1" x14ac:dyDescent="0.25">
      <c r="A5" s="10"/>
      <c r="C5" s="10" t="s">
        <v>46</v>
      </c>
      <c r="D5" s="6">
        <f t="shared" ref="D5:O5" si="2">SUMIF($A$9:$A$1048576,$A$5,D9:D1048576)</f>
        <v>0</v>
      </c>
      <c r="E5" s="6">
        <f t="shared" si="2"/>
        <v>0</v>
      </c>
      <c r="F5" s="6">
        <f t="shared" si="2"/>
        <v>0</v>
      </c>
      <c r="G5" s="6">
        <f t="shared" si="2"/>
        <v>0</v>
      </c>
      <c r="H5" s="6">
        <f t="shared" si="2"/>
        <v>0</v>
      </c>
      <c r="I5" s="6">
        <f t="shared" si="2"/>
        <v>0</v>
      </c>
      <c r="J5" s="6">
        <f t="shared" si="2"/>
        <v>0</v>
      </c>
      <c r="K5" s="6">
        <f t="shared" si="2"/>
        <v>0</v>
      </c>
      <c r="L5" s="6">
        <f t="shared" si="2"/>
        <v>0</v>
      </c>
      <c r="M5" s="6">
        <f t="shared" si="2"/>
        <v>0</v>
      </c>
      <c r="N5" s="6">
        <f t="shared" si="2"/>
        <v>0</v>
      </c>
      <c r="O5" s="6">
        <f t="shared" si="2"/>
        <v>0</v>
      </c>
    </row>
    <row r="6" spans="1:15" s="9" customFormat="1" x14ac:dyDescent="0.25">
      <c r="A6" s="10"/>
      <c r="C6" s="10" t="s">
        <v>50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9" customFormat="1" x14ac:dyDescent="0.25">
      <c r="A7" s="17" t="s">
        <v>20</v>
      </c>
      <c r="B7" s="17"/>
      <c r="C7" s="17"/>
      <c r="D7" s="11">
        <f t="shared" ref="D7:O7" si="3">SUBTOTAL(9,D9:D1048576)</f>
        <v>21695.599999999999</v>
      </c>
      <c r="E7" s="11">
        <f t="shared" si="3"/>
        <v>72395.600000000006</v>
      </c>
      <c r="F7" s="11">
        <f t="shared" si="3"/>
        <v>2295.6</v>
      </c>
      <c r="G7" s="11">
        <f t="shared" si="3"/>
        <v>2395.6</v>
      </c>
      <c r="H7" s="11">
        <f t="shared" si="3"/>
        <v>2295.6</v>
      </c>
      <c r="I7" s="11">
        <f t="shared" si="3"/>
        <v>2395.6</v>
      </c>
      <c r="J7" s="11">
        <f t="shared" si="3"/>
        <v>2395.6</v>
      </c>
      <c r="K7" s="11">
        <f t="shared" si="3"/>
        <v>2295.6</v>
      </c>
      <c r="L7" s="11">
        <f t="shared" si="3"/>
        <v>2295.6</v>
      </c>
      <c r="M7" s="11">
        <f t="shared" si="3"/>
        <v>2395.6</v>
      </c>
      <c r="N7" s="11">
        <f t="shared" si="3"/>
        <v>2395.6</v>
      </c>
      <c r="O7" s="11">
        <f t="shared" si="3"/>
        <v>2295.6</v>
      </c>
    </row>
    <row r="8" spans="1:15" s="9" customFormat="1" x14ac:dyDescent="0.25">
      <c r="A8" s="8" t="s">
        <v>13</v>
      </c>
      <c r="B8" s="8" t="s">
        <v>38</v>
      </c>
      <c r="C8" s="8" t="s">
        <v>12</v>
      </c>
      <c r="D8" s="8" t="s">
        <v>0</v>
      </c>
      <c r="E8" s="8" t="s">
        <v>1</v>
      </c>
      <c r="F8" s="8" t="s">
        <v>2</v>
      </c>
      <c r="G8" s="8" t="s">
        <v>3</v>
      </c>
      <c r="H8" s="8" t="s">
        <v>4</v>
      </c>
      <c r="I8" s="8" t="s">
        <v>5</v>
      </c>
      <c r="J8" s="8" t="s">
        <v>6</v>
      </c>
      <c r="K8" s="8" t="s">
        <v>7</v>
      </c>
      <c r="L8" s="8" t="s">
        <v>8</v>
      </c>
      <c r="M8" s="8" t="s">
        <v>9</v>
      </c>
      <c r="N8" s="8" t="s">
        <v>10</v>
      </c>
      <c r="O8" s="8" t="s">
        <v>11</v>
      </c>
    </row>
    <row r="9" spans="1:15" x14ac:dyDescent="0.25">
      <c r="A9" s="1" t="s">
        <v>17</v>
      </c>
      <c r="B9" s="1" t="s">
        <v>68</v>
      </c>
      <c r="C9" s="1" t="s">
        <v>16</v>
      </c>
      <c r="D9" s="2">
        <v>200</v>
      </c>
      <c r="E9" s="2">
        <v>300</v>
      </c>
      <c r="F9" s="2">
        <v>200</v>
      </c>
      <c r="G9" s="2">
        <v>300</v>
      </c>
      <c r="H9" s="2">
        <v>200</v>
      </c>
      <c r="I9" s="2">
        <v>300</v>
      </c>
      <c r="J9" s="2">
        <v>300</v>
      </c>
      <c r="K9" s="2">
        <v>200</v>
      </c>
      <c r="L9" s="2">
        <v>200</v>
      </c>
      <c r="M9" s="2">
        <v>300</v>
      </c>
      <c r="N9" s="2">
        <v>300</v>
      </c>
      <c r="O9" s="2">
        <v>200</v>
      </c>
    </row>
    <row r="10" spans="1:15" x14ac:dyDescent="0.25">
      <c r="A10" s="1" t="s">
        <v>46</v>
      </c>
      <c r="B10" s="1" t="s">
        <v>68</v>
      </c>
      <c r="C10" s="1" t="s">
        <v>15</v>
      </c>
      <c r="D10" s="2">
        <v>25.6</v>
      </c>
      <c r="E10" s="2">
        <v>25.6</v>
      </c>
      <c r="F10" s="2">
        <v>25.6</v>
      </c>
      <c r="G10" s="2">
        <v>25.6</v>
      </c>
      <c r="H10" s="2">
        <v>25.6</v>
      </c>
      <c r="I10" s="2">
        <v>25.6</v>
      </c>
      <c r="J10" s="2">
        <v>25.6</v>
      </c>
      <c r="K10" s="2">
        <v>25.6</v>
      </c>
      <c r="L10" s="2">
        <v>25.6</v>
      </c>
      <c r="M10" s="2">
        <v>25.6</v>
      </c>
      <c r="N10" s="2">
        <v>25.6</v>
      </c>
      <c r="O10" s="2">
        <v>25.6</v>
      </c>
    </row>
    <row r="11" spans="1:15" x14ac:dyDescent="0.25">
      <c r="A11" s="1" t="s">
        <v>46</v>
      </c>
      <c r="B11" s="1" t="s">
        <v>69</v>
      </c>
      <c r="C11" s="1" t="s">
        <v>18</v>
      </c>
      <c r="D11" s="2">
        <v>2300</v>
      </c>
      <c r="E11" s="2">
        <v>2300</v>
      </c>
      <c r="F11" s="2">
        <v>2300</v>
      </c>
      <c r="G11" s="2">
        <v>2300</v>
      </c>
      <c r="H11" s="2">
        <v>2300</v>
      </c>
      <c r="I11" s="2">
        <v>2300</v>
      </c>
      <c r="J11" s="2">
        <v>2300</v>
      </c>
      <c r="K11" s="2">
        <v>2300</v>
      </c>
      <c r="L11" s="2">
        <v>2300</v>
      </c>
      <c r="M11" s="2">
        <v>2300</v>
      </c>
      <c r="N11" s="2">
        <v>2300</v>
      </c>
      <c r="O11" s="2">
        <v>2300</v>
      </c>
    </row>
    <row r="12" spans="1:15" x14ac:dyDescent="0.25">
      <c r="A12" s="1" t="s">
        <v>50</v>
      </c>
      <c r="B12" s="1" t="s">
        <v>51</v>
      </c>
      <c r="C12" s="1"/>
      <c r="D12" s="2">
        <v>-600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25">
      <c r="A13" s="1" t="s">
        <v>50</v>
      </c>
      <c r="B13" s="1" t="s">
        <v>52</v>
      </c>
      <c r="C13" s="1"/>
      <c r="D13" s="2">
        <v>-30</v>
      </c>
      <c r="E13" s="2">
        <v>-30</v>
      </c>
      <c r="F13" s="2">
        <v>-30</v>
      </c>
      <c r="G13" s="2">
        <v>-30</v>
      </c>
      <c r="H13" s="2">
        <v>-30</v>
      </c>
      <c r="I13" s="2">
        <v>-30</v>
      </c>
      <c r="J13" s="2">
        <v>-30</v>
      </c>
      <c r="K13" s="2">
        <v>-30</v>
      </c>
      <c r="L13" s="2">
        <v>-30</v>
      </c>
      <c r="M13" s="2">
        <v>-30</v>
      </c>
      <c r="N13" s="2">
        <v>-30</v>
      </c>
      <c r="O13" s="2">
        <v>-30</v>
      </c>
    </row>
    <row r="14" spans="1:15" x14ac:dyDescent="0.25">
      <c r="A14" s="1" t="s">
        <v>17</v>
      </c>
      <c r="B14" s="1" t="s">
        <v>70</v>
      </c>
      <c r="C14" s="1" t="s">
        <v>71</v>
      </c>
      <c r="D14" s="2">
        <v>20000</v>
      </c>
      <c r="E14" s="2">
        <v>70000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x14ac:dyDescent="0.25">
      <c r="A15" s="1" t="s">
        <v>46</v>
      </c>
      <c r="B15" s="1" t="s">
        <v>69</v>
      </c>
      <c r="C15" s="1" t="s">
        <v>73</v>
      </c>
      <c r="D15" s="2">
        <v>-200</v>
      </c>
      <c r="E15" s="2">
        <v>-200</v>
      </c>
      <c r="F15" s="2">
        <v>-200</v>
      </c>
      <c r="G15" s="2">
        <v>-200</v>
      </c>
      <c r="H15" s="2">
        <v>-200</v>
      </c>
      <c r="I15" s="2">
        <v>-200</v>
      </c>
      <c r="J15" s="2">
        <v>-200</v>
      </c>
      <c r="K15" s="2">
        <v>-200</v>
      </c>
      <c r="L15" s="2">
        <v>-200</v>
      </c>
      <c r="M15" s="2">
        <v>-200</v>
      </c>
      <c r="N15" s="2">
        <v>-200</v>
      </c>
      <c r="O15" s="2">
        <v>-200</v>
      </c>
    </row>
  </sheetData>
  <autoFilter ref="A8:O8" xr:uid="{00000000-0001-0000-0000-000000000000}">
    <sortState xmlns:xlrd2="http://schemas.microsoft.com/office/spreadsheetml/2017/richdata2" ref="A9:O11">
      <sortCondition ref="A8"/>
    </sortState>
  </autoFilter>
  <mergeCells count="2">
    <mergeCell ref="A1:C1"/>
    <mergeCell ref="A7:C7"/>
  </mergeCells>
  <conditionalFormatting sqref="D9:O1048576 D1:O7">
    <cfRule type="cellIs" dxfId="3" priority="1" operator="lessThan">
      <formula>0</formula>
    </cfRule>
    <cfRule type="cellIs" dxfId="2" priority="2" operator="greaterThan">
      <formula>0</formula>
    </cfRule>
  </conditionalFormatting>
  <dataValidations count="1">
    <dataValidation type="list" allowBlank="1" showInputMessage="1" showErrorMessage="1" sqref="A2:A1048576" xr:uid="{6220631E-171C-450D-8426-F4FE7C16437A}">
      <formula1>$C$2:$C$6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xr:uid="{36A04FEA-43D6-47B1-82B4-297DAD429326}">
          <x14:formula1>
            <xm:f>'1 – Bens'!$B$7:$B$1048576</xm:f>
          </x14:formula1>
          <xm:sqref>B2:B1048576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6F8B-AFC6-45F7-89E3-0C8335D069E8}">
  <dimension ref="A1:F15"/>
  <sheetViews>
    <sheetView showGridLines="0" workbookViewId="0">
      <selection activeCell="E12" sqref="E12"/>
    </sheetView>
  </sheetViews>
  <sheetFormatPr defaultRowHeight="15" x14ac:dyDescent="0.25"/>
  <cols>
    <col min="1" max="1" width="44.85546875" bestFit="1" customWidth="1"/>
    <col min="2" max="2" width="11.7109375" bestFit="1" customWidth="1"/>
    <col min="3" max="3" width="21.7109375" bestFit="1" customWidth="1"/>
    <col min="4" max="4" width="13.7109375" bestFit="1" customWidth="1"/>
    <col min="5" max="6" width="15.85546875" bestFit="1" customWidth="1"/>
  </cols>
  <sheetData>
    <row r="1" spans="1:6" x14ac:dyDescent="0.25">
      <c r="A1" s="10"/>
      <c r="B1" s="10"/>
      <c r="C1" s="10" t="s">
        <v>19</v>
      </c>
      <c r="D1" s="12">
        <f>SUM(D4:D1048576)</f>
        <v>36.023900000000012</v>
      </c>
      <c r="E1" s="6">
        <f>SUM(E4:E1048576)</f>
        <v>4143453</v>
      </c>
      <c r="F1" s="6">
        <f>SUM(F4:F1048576)</f>
        <v>2009312.8493999997</v>
      </c>
    </row>
    <row r="2" spans="1:6" x14ac:dyDescent="0.25">
      <c r="A2" s="9"/>
      <c r="B2" s="9"/>
      <c r="C2" s="9" t="s">
        <v>20</v>
      </c>
      <c r="D2" s="13">
        <f>SUBTOTAL(9,D4:D1048576)</f>
        <v>36.023900000000012</v>
      </c>
      <c r="E2" s="11">
        <f>SUBTOTAL(9,E4:E1048576)</f>
        <v>4143453</v>
      </c>
      <c r="F2" s="11">
        <f>SUBTOTAL(9,F4:F1048576)</f>
        <v>2009312.8493999997</v>
      </c>
    </row>
    <row r="3" spans="1:6" x14ac:dyDescent="0.25">
      <c r="A3" s="8" t="s">
        <v>38</v>
      </c>
      <c r="B3" s="8" t="s">
        <v>12</v>
      </c>
      <c r="C3" s="8" t="s">
        <v>48</v>
      </c>
      <c r="D3" s="8" t="s">
        <v>26</v>
      </c>
      <c r="E3" s="8" t="s">
        <v>36</v>
      </c>
      <c r="F3" s="8" t="s">
        <v>37</v>
      </c>
    </row>
    <row r="4" spans="1:6" x14ac:dyDescent="0.25">
      <c r="A4" s="1" t="s">
        <v>68</v>
      </c>
      <c r="B4" s="1"/>
      <c r="C4" s="5">
        <v>46063</v>
      </c>
      <c r="D4" s="1">
        <v>1</v>
      </c>
      <c r="E4" s="2">
        <v>20</v>
      </c>
      <c r="F4" s="2">
        <f t="shared" ref="F4:F15" si="0">E4*D4</f>
        <v>20</v>
      </c>
    </row>
    <row r="5" spans="1:6" x14ac:dyDescent="0.25">
      <c r="A5" s="1" t="s">
        <v>69</v>
      </c>
      <c r="B5" s="1"/>
      <c r="C5" s="5">
        <v>41760</v>
      </c>
      <c r="D5" s="1">
        <v>1</v>
      </c>
      <c r="E5" s="2">
        <v>2000000</v>
      </c>
      <c r="F5" s="2">
        <f t="shared" si="0"/>
        <v>2000000</v>
      </c>
    </row>
    <row r="6" spans="1:6" x14ac:dyDescent="0.25">
      <c r="A6" s="1" t="s">
        <v>68</v>
      </c>
      <c r="B6" s="1"/>
      <c r="C6" s="5">
        <v>46063</v>
      </c>
      <c r="D6" s="1">
        <v>20</v>
      </c>
      <c r="E6" s="2">
        <v>22</v>
      </c>
      <c r="F6" s="2">
        <f t="shared" si="0"/>
        <v>440</v>
      </c>
    </row>
    <row r="7" spans="1:6" x14ac:dyDescent="0.25">
      <c r="A7" s="1" t="s">
        <v>68</v>
      </c>
      <c r="B7" s="1"/>
      <c r="C7" s="5">
        <v>46063</v>
      </c>
      <c r="D7" s="1">
        <v>2</v>
      </c>
      <c r="E7" s="2">
        <v>20</v>
      </c>
      <c r="F7" s="2">
        <f t="shared" si="0"/>
        <v>40</v>
      </c>
    </row>
    <row r="8" spans="1:6" x14ac:dyDescent="0.25">
      <c r="A8" s="1" t="s">
        <v>68</v>
      </c>
      <c r="B8" s="1"/>
      <c r="C8" s="5">
        <v>46063</v>
      </c>
      <c r="D8" s="1">
        <v>10</v>
      </c>
      <c r="E8" s="2">
        <v>22</v>
      </c>
      <c r="F8" s="2">
        <f t="shared" si="0"/>
        <v>220</v>
      </c>
    </row>
    <row r="9" spans="1:6" x14ac:dyDescent="0.25">
      <c r="A9" s="1" t="s">
        <v>68</v>
      </c>
      <c r="B9" s="1"/>
      <c r="C9" s="5">
        <v>46063</v>
      </c>
      <c r="D9" s="1">
        <v>2</v>
      </c>
      <c r="E9" s="2">
        <v>25</v>
      </c>
      <c r="F9" s="2">
        <f t="shared" si="0"/>
        <v>50</v>
      </c>
    </row>
    <row r="10" spans="1:6" x14ac:dyDescent="0.25">
      <c r="A10" s="1" t="s">
        <v>70</v>
      </c>
      <c r="B10" s="1"/>
      <c r="C10" s="5">
        <v>46063</v>
      </c>
      <c r="D10" s="1">
        <v>1E-4</v>
      </c>
      <c r="E10" s="2">
        <v>357486</v>
      </c>
      <c r="F10" s="2">
        <f t="shared" si="0"/>
        <v>35.748600000000003</v>
      </c>
    </row>
    <row r="11" spans="1:6" x14ac:dyDescent="0.25">
      <c r="A11" s="1" t="s">
        <v>70</v>
      </c>
      <c r="B11" s="1"/>
      <c r="C11" s="5">
        <v>41760</v>
      </c>
      <c r="D11" s="1">
        <v>2.9999999999999997E-4</v>
      </c>
      <c r="E11" s="2">
        <v>357400</v>
      </c>
      <c r="F11" s="2">
        <f t="shared" si="0"/>
        <v>107.21999999999998</v>
      </c>
    </row>
    <row r="12" spans="1:6" x14ac:dyDescent="0.25">
      <c r="A12" s="1" t="s">
        <v>70</v>
      </c>
      <c r="B12" s="1"/>
      <c r="C12" s="5">
        <v>46063</v>
      </c>
      <c r="D12" s="1">
        <v>6.9999999999999999E-4</v>
      </c>
      <c r="E12" s="2">
        <v>356000</v>
      </c>
      <c r="F12" s="2">
        <f t="shared" si="0"/>
        <v>249.2</v>
      </c>
    </row>
    <row r="13" spans="1:6" x14ac:dyDescent="0.25">
      <c r="A13" s="1" t="s">
        <v>70</v>
      </c>
      <c r="B13" s="1"/>
      <c r="C13" s="5">
        <v>46063</v>
      </c>
      <c r="D13" s="1">
        <v>2.0999999999999999E-3</v>
      </c>
      <c r="E13" s="2">
        <v>357486</v>
      </c>
      <c r="F13" s="2">
        <f t="shared" si="0"/>
        <v>750.72059999999999</v>
      </c>
    </row>
    <row r="14" spans="1:6" x14ac:dyDescent="0.25">
      <c r="A14" s="1" t="s">
        <v>70</v>
      </c>
      <c r="B14" s="1"/>
      <c r="C14" s="5">
        <v>46063</v>
      </c>
      <c r="D14" s="1">
        <v>6.9999999999999999E-4</v>
      </c>
      <c r="E14" s="2">
        <v>357486</v>
      </c>
      <c r="F14" s="2">
        <f t="shared" si="0"/>
        <v>250.24019999999999</v>
      </c>
    </row>
    <row r="15" spans="1:6" x14ac:dyDescent="0.25">
      <c r="A15" s="1" t="s">
        <v>70</v>
      </c>
      <c r="B15" s="1"/>
      <c r="C15" s="5">
        <v>46063</v>
      </c>
      <c r="D15" s="1">
        <v>0.02</v>
      </c>
      <c r="E15" s="2">
        <v>357486</v>
      </c>
      <c r="F15" s="2">
        <f t="shared" si="0"/>
        <v>7149.72</v>
      </c>
    </row>
  </sheetData>
  <autoFilter ref="A3:F3" xr:uid="{FBE96F8B-AFC6-45F7-89E3-0C8335D069E8}"/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FAD288-7BAD-4B50-A389-89EAB67DC0B2}">
          <x14:formula1>
            <xm:f>'1 – Bens'!$B$7:$B$1048576</xm:f>
          </x14:formula1>
          <xm:sqref>A3:A2684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4680-F399-442A-AA77-3B20E39310D4}">
  <dimension ref="A1:G8"/>
  <sheetViews>
    <sheetView showGridLines="0" workbookViewId="0">
      <selection activeCell="F9" sqref="F9"/>
    </sheetView>
  </sheetViews>
  <sheetFormatPr defaultRowHeight="15" x14ac:dyDescent="0.25"/>
  <cols>
    <col min="1" max="1" width="24.7109375" bestFit="1" customWidth="1"/>
    <col min="2" max="2" width="11.7109375" bestFit="1" customWidth="1"/>
    <col min="3" max="3" width="21.7109375" bestFit="1" customWidth="1"/>
    <col min="4" max="4" width="13.7109375" bestFit="1" customWidth="1"/>
    <col min="5" max="5" width="16" bestFit="1" customWidth="1"/>
    <col min="6" max="6" width="24.85546875" bestFit="1" customWidth="1"/>
    <col min="7" max="7" width="10.5703125" bestFit="1" customWidth="1"/>
  </cols>
  <sheetData>
    <row r="1" spans="1:7" x14ac:dyDescent="0.25">
      <c r="A1" s="10"/>
      <c r="B1" s="10"/>
      <c r="C1" s="10" t="s">
        <v>19</v>
      </c>
      <c r="D1" s="12">
        <f>SUM(D4:D1048576)</f>
        <v>21.001000000000001</v>
      </c>
      <c r="E1" s="12">
        <f t="shared" ref="E1:G1" si="0">SUM(E4:E1048576)</f>
        <v>347462</v>
      </c>
      <c r="F1" s="12">
        <f t="shared" si="0"/>
        <v>357528</v>
      </c>
      <c r="G1" s="12">
        <f t="shared" si="0"/>
        <v>260.04399999999998</v>
      </c>
    </row>
    <row r="2" spans="1:7" x14ac:dyDescent="0.25">
      <c r="A2" s="9"/>
      <c r="B2" s="9"/>
      <c r="C2" s="9" t="s">
        <v>20</v>
      </c>
      <c r="D2" s="13">
        <f>SUBTOTAL(9,D4:D1048576)</f>
        <v>21.001000000000001</v>
      </c>
      <c r="E2" s="13">
        <f t="shared" ref="E2:G2" si="1">SUBTOTAL(9,E4:E1048576)</f>
        <v>347462</v>
      </c>
      <c r="F2" s="13">
        <f t="shared" si="1"/>
        <v>357528</v>
      </c>
      <c r="G2" s="13">
        <f t="shared" si="1"/>
        <v>260.04399999999998</v>
      </c>
    </row>
    <row r="3" spans="1:7" x14ac:dyDescent="0.25">
      <c r="A3" s="8" t="s">
        <v>38</v>
      </c>
      <c r="B3" s="8" t="s">
        <v>12</v>
      </c>
      <c r="C3" s="8" t="s">
        <v>47</v>
      </c>
      <c r="D3" s="8" t="s">
        <v>26</v>
      </c>
      <c r="E3" s="8" t="s">
        <v>56</v>
      </c>
      <c r="F3" s="8" t="s">
        <v>57</v>
      </c>
      <c r="G3" s="8" t="s">
        <v>58</v>
      </c>
    </row>
    <row r="4" spans="1:7" x14ac:dyDescent="0.25">
      <c r="A4" s="1" t="s">
        <v>68</v>
      </c>
      <c r="B4" s="1"/>
      <c r="C4" s="5">
        <v>46063</v>
      </c>
      <c r="D4" s="1">
        <v>1</v>
      </c>
      <c r="E4" s="2">
        <v>10</v>
      </c>
      <c r="F4" s="2">
        <v>20</v>
      </c>
      <c r="G4" s="2">
        <f>(F4-E4)*D4</f>
        <v>10</v>
      </c>
    </row>
    <row r="5" spans="1:7" x14ac:dyDescent="0.25">
      <c r="A5" s="1" t="s">
        <v>68</v>
      </c>
      <c r="B5" s="1"/>
      <c r="C5" s="5">
        <v>46063</v>
      </c>
      <c r="D5" s="1">
        <v>20</v>
      </c>
      <c r="E5" s="2">
        <v>10</v>
      </c>
      <c r="F5" s="2">
        <v>22</v>
      </c>
      <c r="G5" s="2">
        <f>(F5-E5)*D5</f>
        <v>240</v>
      </c>
    </row>
    <row r="6" spans="1:7" x14ac:dyDescent="0.25">
      <c r="A6" s="1" t="s">
        <v>70</v>
      </c>
      <c r="B6" s="1"/>
      <c r="C6" s="5">
        <v>46063</v>
      </c>
      <c r="D6" s="1">
        <v>1E-3</v>
      </c>
      <c r="E6" s="2">
        <v>347442</v>
      </c>
      <c r="F6" s="2">
        <v>357486</v>
      </c>
      <c r="G6" s="2">
        <f t="shared" ref="G6:G7" si="2">(F6-E6)*D6</f>
        <v>10.044</v>
      </c>
    </row>
    <row r="7" spans="1:7" x14ac:dyDescent="0.25">
      <c r="A7" s="1"/>
      <c r="B7" s="1"/>
      <c r="C7" s="5"/>
      <c r="D7" s="1"/>
      <c r="E7" s="1"/>
      <c r="F7" s="2"/>
      <c r="G7" s="2">
        <f t="shared" si="2"/>
        <v>0</v>
      </c>
    </row>
    <row r="8" spans="1:7" x14ac:dyDescent="0.25">
      <c r="A8" s="1"/>
      <c r="B8" s="1"/>
      <c r="C8" s="5"/>
      <c r="D8" s="1"/>
      <c r="E8" s="1"/>
      <c r="F8" s="2"/>
      <c r="G8" s="2"/>
    </row>
  </sheetData>
  <autoFilter ref="A3:G3" xr:uid="{FBE96F8B-AFC6-45F7-89E3-0C8335D069E8}"/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DB80A0-FD0A-4570-BE7E-5859A2911708}">
          <x14:formula1>
            <xm:f>'1 – Bens'!$B$7:$B$1048576</xm:f>
          </x14:formula1>
          <xm:sqref>A3:A2680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Legenda</vt:lpstr>
      <vt:lpstr>1 – Bens</vt:lpstr>
      <vt:lpstr>2 – Ganhos Vs Despesas</vt:lpstr>
      <vt:lpstr>3 – Compras</vt:lpstr>
      <vt:lpstr>4 – 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Coelho</dc:creator>
  <cp:lastModifiedBy>Miguel Coelho</cp:lastModifiedBy>
  <dcterms:created xsi:type="dcterms:W3CDTF">2015-06-05T18:19:34Z</dcterms:created>
  <dcterms:modified xsi:type="dcterms:W3CDTF">2026-03-28T15:01:27Z</dcterms:modified>
</cp:coreProperties>
</file>